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<sst xmlns="http://schemas.openxmlformats.org/spreadsheetml/2006/main" uniqueCount="48">
  <si>
    <t>SPEED TO FLY (STF)</t>
  </si>
  <si>
    <t xml:space="preserve"> INPUTS (yellow boxes) = 3 points from the glider’s polar, bug factor, ballast factor</t>
  </si>
  <si>
    <t>ver 4.3: 18 July 2014</t>
  </si>
  <si>
    <t xml:space="preserve"> RESULTS (green boxes) =  STF for various MC (MacCready) values; Polar; Predicted task speed </t>
  </si>
  <si>
    <t>INPUT 3 points (clean unballasted polar)</t>
  </si>
  <si>
    <t>v  kt</t>
  </si>
  <si>
    <t>w sink kt</t>
  </si>
  <si>
    <t>Discus B</t>
  </si>
  <si>
    <t>min sink</t>
  </si>
  <si>
    <t>(v1, w1)</t>
  </si>
  <si>
    <t>best glide</t>
  </si>
  <si>
    <t>(v3, w3)</t>
  </si>
  <si>
    <t>fast</t>
  </si>
  <si>
    <t>(v2, w2)</t>
  </si>
  <si>
    <t>Solve for a, b and c according to Reichmann p105</t>
  </si>
  <si>
    <t>For polar as a parabola:</t>
  </si>
  <si>
    <t>w = a*v*v + b*v + c</t>
  </si>
  <si>
    <t>top</t>
  </si>
  <si>
    <t>bottom</t>
  </si>
  <si>
    <t>top/bottom</t>
  </si>
  <si>
    <t>a =</t>
  </si>
  <si>
    <t xml:space="preserve">  =  a</t>
  </si>
  <si>
    <t>b =</t>
  </si>
  <si>
    <t xml:space="preserve">  = b</t>
  </si>
  <si>
    <t>c =</t>
  </si>
  <si>
    <t>INPUT cleanness/bugs factor (e.g. 95 for 95% clean) B =</t>
  </si>
  <si>
    <t>increases sink by factor = 100/B</t>
  </si>
  <si>
    <t>Ballast affects the polar: (Reichmann p96, p106)</t>
  </si>
  <si>
    <t xml:space="preserve">Hence scale factor A = SQRT (new/old) </t>
  </si>
  <si>
    <t>INPUT Weight factor =            NEW kg / OLD kg</t>
  </si>
  <si>
    <t>Hence find new a’, b’, c’ for ballasted polar including bugs:</t>
  </si>
  <si>
    <t>a’ = (a / A) * (100/B) =</t>
  </si>
  <si>
    <t>b’ = b * (100/B) =</t>
  </si>
  <si>
    <t xml:space="preserve">m = pilot’s estimation of next climb rate = MC (kts) </t>
  </si>
  <si>
    <t>c’ = A * c *(100/B) =</t>
  </si>
  <si>
    <t>vs = STF kts</t>
  </si>
  <si>
    <t>ws = sink at STF from polar formula (kts)</t>
  </si>
  <si>
    <t>CHECK that generated polar looks right. E.g. with  clean/bugs =100 and Ballast =1, should be close to the published polar.</t>
  </si>
  <si>
    <t>STF for various MC values:</t>
  </si>
  <si>
    <t>using TC formulae:  SFT = sqrt( ( c’ - m)/a’)</t>
  </si>
  <si>
    <t>Task speed = m*vs / (m - ws)</t>
  </si>
  <si>
    <t>MC (kts)  =</t>
  </si>
  <si>
    <t>STF (kts) =</t>
  </si>
  <si>
    <t>Sink at STF (from generated polar) (kts) =</t>
  </si>
  <si>
    <t>Task speed (km/h) =</t>
  </si>
  <si>
    <r>
      <rPr>
        <b val="1"/>
        <sz val="10"/>
        <color indexed="8"/>
        <rFont val="Helvetica"/>
      </rPr>
      <t>Discus B</t>
    </r>
  </si>
  <si>
    <t>For Bugs value  =</t>
  </si>
  <si>
    <t xml:space="preserve">And Ballast factor (new/old) = 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</si>
</sst>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0.0"/>
    <numFmt numFmtId="60" formatCode="0.000"/>
  </numFmts>
  <fonts count="7">
    <font>
      <sz val="12"/>
      <color indexed="8"/>
      <name val="Verdana"/>
    </font>
    <font>
      <sz val="12"/>
      <color indexed="8"/>
      <name val="Helvetica"/>
    </font>
    <font>
      <sz val="10"/>
      <color indexed="8"/>
      <name val="Arial"/>
    </font>
    <font>
      <sz val="13"/>
      <color indexed="8"/>
      <name val="Arial"/>
    </font>
    <font>
      <b val="1"/>
      <sz val="10"/>
      <color indexed="8"/>
      <name val="Helvetica"/>
    </font>
    <font>
      <sz val="10"/>
      <color indexed="8"/>
      <name val="Helvetica"/>
    </font>
    <font>
      <sz val="12"/>
      <color indexed="8"/>
      <name val="Verdana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n">
        <color indexed="8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 style="thick">
        <color indexed="12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n">
        <color indexed="8"/>
      </top>
      <bottom style="thick">
        <color indexed="12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n">
        <color indexed="8"/>
      </left>
      <right style="thin">
        <color indexed="8"/>
      </right>
      <top style="thick">
        <color indexed="12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n">
        <color indexed="8"/>
      </top>
      <bottom style="thin">
        <color indexed="8"/>
      </bottom>
      <diagonal/>
    </border>
    <border>
      <left style="thick">
        <color indexed="12"/>
      </left>
      <right style="thin">
        <color indexed="8"/>
      </right>
      <top style="thick">
        <color indexed="12"/>
      </top>
      <bottom style="thick">
        <color indexed="12"/>
      </bottom>
      <diagonal/>
    </border>
    <border>
      <left style="thin">
        <color indexed="8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8"/>
      </left>
      <right style="thin">
        <color indexed="8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8"/>
      </right>
      <top style="thick">
        <color indexed="12"/>
      </top>
      <bottom style="thin">
        <color indexed="8"/>
      </bottom>
      <diagonal/>
    </border>
    <border>
      <left style="thin">
        <color indexed="8"/>
      </left>
      <right style="thick">
        <color indexed="12"/>
      </right>
      <top style="thick">
        <color indexed="12"/>
      </top>
      <bottom style="thin">
        <color indexed="8"/>
      </bottom>
      <diagonal/>
    </border>
    <border>
      <left style="thick">
        <color indexed="12"/>
      </left>
      <right style="thin">
        <color indexed="8"/>
      </right>
      <top style="thin">
        <color indexed="8"/>
      </top>
      <bottom style="thick">
        <color indexed="12"/>
      </bottom>
      <diagonal/>
    </border>
    <border>
      <left style="thin">
        <color indexed="8"/>
      </left>
      <right style="thick">
        <color indexed="12"/>
      </right>
      <top style="thin">
        <color indexed="8"/>
      </top>
      <bottom style="thick">
        <color indexed="12"/>
      </bottom>
      <diagonal/>
    </border>
    <border>
      <left style="thin">
        <color indexed="8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85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bottom"/>
    </xf>
    <xf numFmtId="0" fontId="4" fillId="2" borderId="1" applyNumberFormat="1" applyFont="1" applyFill="1" applyBorder="1" applyAlignment="1" applyProtection="0">
      <alignment vertical="top" wrapText="1"/>
    </xf>
    <xf numFmtId="1" fontId="4" fillId="2" borderId="1" applyNumberFormat="1" applyFont="1" applyFill="1" applyBorder="1" applyAlignment="1" applyProtection="0">
      <alignment horizontal="center" vertical="top" wrapText="1"/>
    </xf>
    <xf numFmtId="0" fontId="4" fillId="2" borderId="1" applyNumberFormat="1" applyFont="1" applyFill="1" applyBorder="1" applyAlignment="1" applyProtection="0">
      <alignment horizontal="left" vertical="top"/>
    </xf>
    <xf numFmtId="1" fontId="5" borderId="2" applyNumberFormat="1" applyFont="1" applyFill="0" applyBorder="1" applyAlignment="1" applyProtection="0">
      <alignment vertical="top" wrapText="1"/>
    </xf>
    <xf numFmtId="1" fontId="5" borderId="3" applyNumberFormat="1" applyFont="1" applyFill="0" applyBorder="1" applyAlignment="1" applyProtection="0">
      <alignment vertical="top" wrapText="1"/>
    </xf>
    <xf numFmtId="1" fontId="5" borderId="4" applyNumberFormat="1" applyFont="1" applyFill="0" applyBorder="1" applyAlignment="1" applyProtection="0">
      <alignment vertical="top" wrapText="1"/>
    </xf>
    <xf numFmtId="0" fontId="4" fillId="3" borderId="1" applyNumberFormat="1" applyFont="1" applyFill="1" applyBorder="1" applyAlignment="1" applyProtection="0">
      <alignment vertical="top"/>
    </xf>
    <xf numFmtId="0" fontId="4" fillId="3" borderId="1" applyNumberFormat="1" applyFont="1" applyFill="1" applyBorder="1" applyAlignment="1" applyProtection="0">
      <alignment horizontal="left" vertical="top"/>
    </xf>
    <xf numFmtId="1" fontId="5" borderId="5" applyNumberFormat="1" applyFont="1" applyFill="0" applyBorder="1" applyAlignment="1" applyProtection="0">
      <alignment vertical="top" wrapText="1"/>
    </xf>
    <xf numFmtId="1" fontId="5" borderId="6" applyNumberFormat="1" applyFont="1" applyFill="0" applyBorder="1" applyAlignment="1" applyProtection="0">
      <alignment vertical="top" wrapText="1"/>
    </xf>
    <xf numFmtId="1" fontId="5" borderId="7" applyNumberFormat="1" applyFont="1" applyFill="0" applyBorder="1" applyAlignment="1" applyProtection="0">
      <alignment vertical="top" wrapText="1"/>
    </xf>
    <xf numFmtId="0" fontId="4" borderId="8" applyNumberFormat="1" applyFont="1" applyFill="0" applyBorder="1" applyAlignment="1" applyProtection="0">
      <alignment horizontal="left" vertical="top"/>
    </xf>
    <xf numFmtId="1" fontId="5" borderId="8" applyNumberFormat="1" applyFont="1" applyFill="0" applyBorder="1" applyAlignment="1" applyProtection="0">
      <alignment horizontal="center" vertical="top" wrapText="1"/>
    </xf>
    <xf numFmtId="0" fontId="5" borderId="8" applyNumberFormat="1" applyFont="1" applyFill="0" applyBorder="1" applyAlignment="1" applyProtection="0">
      <alignment horizontal="center" vertical="top" wrapText="1"/>
    </xf>
    <xf numFmtId="1" fontId="5" borderId="1" applyNumberFormat="1" applyFont="1" applyFill="0" applyBorder="1" applyAlignment="1" applyProtection="0">
      <alignment horizontal="center" vertical="top" wrapText="1"/>
    </xf>
    <xf numFmtId="0" fontId="4" fillId="4" borderId="9" applyNumberFormat="1" applyFont="1" applyFill="1" applyBorder="1" applyAlignment="1" applyProtection="0">
      <alignment vertical="top"/>
    </xf>
    <xf numFmtId="0" fontId="5" borderId="10" applyNumberFormat="1" applyFont="1" applyFill="0" applyBorder="1" applyAlignment="1" applyProtection="0">
      <alignment horizontal="center" vertical="top" wrapText="1"/>
    </xf>
    <xf numFmtId="0" fontId="6" fillId="5" borderId="11" applyNumberFormat="1" applyFont="1" applyFill="1" applyBorder="1" applyAlignment="1" applyProtection="0">
      <alignment vertical="top" wrapText="1"/>
    </xf>
    <xf numFmtId="2" fontId="6" fillId="5" borderId="12" applyNumberFormat="1" applyFont="1" applyFill="1" applyBorder="1" applyAlignment="1" applyProtection="0">
      <alignment vertical="top" wrapText="1"/>
    </xf>
    <xf numFmtId="0" fontId="5" borderId="13" applyNumberFormat="1" applyFont="1" applyFill="0" applyBorder="1" applyAlignment="1" applyProtection="0">
      <alignment horizontal="center" vertical="top" wrapText="1"/>
    </xf>
    <xf numFmtId="59" fontId="5" borderId="1" applyNumberFormat="1" applyFont="1" applyFill="0" applyBorder="1" applyAlignment="1" applyProtection="0">
      <alignment horizontal="center" vertical="top" wrapText="1"/>
    </xf>
    <xf numFmtId="1" fontId="4" fillId="6" borderId="14" applyNumberFormat="1" applyFont="1" applyFill="1" applyBorder="1" applyAlignment="1" applyProtection="0">
      <alignment vertical="top" wrapText="1"/>
    </xf>
    <xf numFmtId="0" fontId="6" fillId="5" borderId="15" applyNumberFormat="1" applyFont="1" applyFill="1" applyBorder="1" applyAlignment="1" applyProtection="0">
      <alignment vertical="top" wrapText="1"/>
    </xf>
    <xf numFmtId="2" fontId="6" fillId="5" borderId="16" applyNumberFormat="1" applyFont="1" applyFill="1" applyBorder="1" applyAlignment="1" applyProtection="0">
      <alignment vertical="top" wrapText="1"/>
    </xf>
    <xf numFmtId="1" fontId="4" fillId="6" borderId="17" applyNumberFormat="1" applyFont="1" applyFill="1" applyBorder="1" applyAlignment="1" applyProtection="0">
      <alignment vertical="top" wrapText="1"/>
    </xf>
    <xf numFmtId="0" fontId="6" fillId="5" borderId="18" applyNumberFormat="1" applyFont="1" applyFill="1" applyBorder="1" applyAlignment="1" applyProtection="0">
      <alignment vertical="top" wrapText="1"/>
    </xf>
    <xf numFmtId="2" fontId="6" fillId="5" borderId="19" applyNumberFormat="1" applyFont="1" applyFill="1" applyBorder="1" applyAlignment="1" applyProtection="0">
      <alignment vertical="top" wrapText="1"/>
    </xf>
    <xf numFmtId="1" fontId="4" fillId="6" borderId="20" applyNumberFormat="1" applyFont="1" applyFill="1" applyBorder="1" applyAlignment="1" applyProtection="0">
      <alignment vertical="top" wrapText="1"/>
    </xf>
    <xf numFmtId="1" fontId="5" borderId="20" applyNumberFormat="1" applyFont="1" applyFill="0" applyBorder="1" applyAlignment="1" applyProtection="0">
      <alignment horizontal="center" vertical="top" wrapText="1"/>
    </xf>
    <xf numFmtId="0" fontId="4" borderId="1" applyNumberFormat="1" applyFont="1" applyFill="0" applyBorder="1" applyAlignment="1" applyProtection="0">
      <alignment vertical="top"/>
    </xf>
    <xf numFmtId="0" fontId="5" borderId="1" applyNumberFormat="1" applyFont="1" applyFill="0" applyBorder="1" applyAlignment="1" applyProtection="0">
      <alignment horizontal="left" vertical="top"/>
    </xf>
    <xf numFmtId="1" fontId="5" borderId="1" applyNumberFormat="1" applyFont="1" applyFill="0" applyBorder="1" applyAlignment="1" applyProtection="0">
      <alignment vertical="top" wrapText="1"/>
    </xf>
    <xf numFmtId="1" fontId="4" fillId="6" borderId="1" applyNumberFormat="1" applyFont="1" applyFill="1" applyBorder="1" applyAlignment="1" applyProtection="0">
      <alignment vertical="top" wrapText="1"/>
    </xf>
    <xf numFmtId="0" fontId="5" borderId="1" applyNumberFormat="1" applyFont="1" applyFill="0" applyBorder="1" applyAlignment="1" applyProtection="0">
      <alignment horizontal="center" vertical="top" wrapText="1"/>
    </xf>
    <xf numFmtId="0" fontId="4" fillId="6" borderId="1" applyNumberFormat="1" applyFont="1" applyFill="1" applyBorder="1" applyAlignment="1" applyProtection="0">
      <alignment vertical="top" wrapText="1"/>
    </xf>
    <xf numFmtId="2" fontId="5" borderId="1" applyNumberFormat="1" applyFont="1" applyFill="0" applyBorder="1" applyAlignment="1" applyProtection="0">
      <alignment horizontal="center" vertical="top" wrapText="1"/>
    </xf>
    <xf numFmtId="2" fontId="5" borderId="21" applyNumberFormat="1" applyFont="1" applyFill="0" applyBorder="1" applyAlignment="1" applyProtection="0">
      <alignment horizontal="center" vertical="top" wrapText="1"/>
    </xf>
    <xf numFmtId="2" fontId="5" borderId="22" applyNumberFormat="1" applyFont="1" applyFill="0" applyBorder="1" applyAlignment="1" applyProtection="0">
      <alignment horizontal="center" vertical="top" wrapText="1"/>
    </xf>
    <xf numFmtId="0" fontId="5" borderId="23" applyNumberFormat="1" applyFont="1" applyFill="0" applyBorder="1" applyAlignment="1" applyProtection="0">
      <alignment horizontal="center" vertical="top" wrapText="1"/>
    </xf>
    <xf numFmtId="1" fontId="5" borderId="13" applyNumberFormat="1" applyFont="1" applyFill="0" applyBorder="1" applyAlignment="1" applyProtection="0">
      <alignment horizontal="center" vertical="top" wrapText="1"/>
    </xf>
    <xf numFmtId="0" fontId="4" fillId="6" borderId="8" applyNumberFormat="1" applyFont="1" applyFill="1" applyBorder="1" applyAlignment="1" applyProtection="0">
      <alignment vertical="top" wrapText="1"/>
    </xf>
    <xf numFmtId="2" fontId="5" borderId="8" applyNumberFormat="1" applyFont="1" applyFill="0" applyBorder="1" applyAlignment="1" applyProtection="0">
      <alignment horizontal="center" vertical="top" wrapText="1"/>
    </xf>
    <xf numFmtId="0" fontId="4" fillId="6" borderId="22" applyNumberFormat="1" applyFont="1" applyFill="1" applyBorder="1" applyAlignment="1" applyProtection="0">
      <alignment vertical="top" wrapText="1"/>
    </xf>
    <xf numFmtId="2" fontId="5" borderId="23" applyNumberFormat="1" applyFont="1" applyFill="0" applyBorder="1" applyAlignment="1" applyProtection="0">
      <alignment horizontal="center" vertical="top" wrapText="1"/>
    </xf>
    <xf numFmtId="2" fontId="5" borderId="13" applyNumberFormat="1" applyFont="1" applyFill="0" applyBorder="1" applyAlignment="1" applyProtection="0">
      <alignment horizontal="center" vertical="top" wrapText="1"/>
    </xf>
    <xf numFmtId="2" fontId="5" borderId="20" applyNumberFormat="1" applyFont="1" applyFill="0" applyBorder="1" applyAlignment="1" applyProtection="0">
      <alignment horizontal="center" vertical="top" wrapText="1"/>
    </xf>
    <xf numFmtId="1" fontId="4" fillId="6" borderId="24" applyNumberFormat="1" applyFont="1" applyFill="1" applyBorder="1" applyAlignment="1" applyProtection="0">
      <alignment vertical="top" wrapText="1"/>
    </xf>
    <xf numFmtId="1" fontId="5" borderId="24" applyNumberFormat="1" applyFont="1" applyFill="0" applyBorder="1" applyAlignment="1" applyProtection="0">
      <alignment horizontal="center" vertical="top" wrapText="1"/>
    </xf>
    <xf numFmtId="0" fontId="5" fillId="4" borderId="23" applyNumberFormat="1" applyFont="1" applyFill="1" applyBorder="1" applyAlignment="1" applyProtection="0">
      <alignment horizontal="center" vertical="top" wrapText="1"/>
    </xf>
    <xf numFmtId="0" fontId="5" borderId="13" applyNumberFormat="1" applyFont="1" applyFill="0" applyBorder="1" applyAlignment="1" applyProtection="0">
      <alignment horizontal="left" vertical="top"/>
    </xf>
    <xf numFmtId="0" fontId="4" fillId="6" borderId="8" applyNumberFormat="1" applyFont="1" applyFill="1" applyBorder="1" applyAlignment="1" applyProtection="0">
      <alignment vertical="top"/>
    </xf>
    <xf numFmtId="2" fontId="5" borderId="1" applyNumberFormat="1" applyFont="1" applyFill="0" applyBorder="1" applyAlignment="1" applyProtection="0">
      <alignment vertical="top" wrapText="1"/>
    </xf>
    <xf numFmtId="1" fontId="5" borderId="13" applyNumberFormat="1" applyFont="1" applyFill="0" applyBorder="1" applyAlignment="1" applyProtection="0">
      <alignment vertical="top" wrapText="1"/>
    </xf>
    <xf numFmtId="0" fontId="4" fillId="6" borderId="20" applyNumberFormat="1" applyFont="1" applyFill="1" applyBorder="1" applyAlignment="1" applyProtection="0">
      <alignment vertical="top"/>
    </xf>
    <xf numFmtId="60" fontId="5" borderId="1" applyNumberFormat="1" applyFont="1" applyFill="0" applyBorder="1" applyAlignment="1" applyProtection="0">
      <alignment horizontal="center" vertical="top" wrapText="1"/>
    </xf>
    <xf numFmtId="0" fontId="4" fillId="6" borderId="1" applyNumberFormat="1" applyFont="1" applyFill="1" applyBorder="1" applyAlignment="1" applyProtection="0">
      <alignment vertical="top"/>
    </xf>
    <xf numFmtId="1" fontId="4" fillId="6" borderId="8" applyNumberFormat="1" applyFont="1" applyFill="1" applyBorder="1" applyAlignment="1" applyProtection="0">
      <alignment vertical="top"/>
    </xf>
    <xf numFmtId="0" fontId="5" borderId="20" applyNumberFormat="1" applyFont="1" applyFill="0" applyBorder="1" applyAlignment="1" applyProtection="0">
      <alignment horizontal="left" vertical="top"/>
    </xf>
    <xf numFmtId="1" fontId="5" borderId="1" applyNumberFormat="1" applyFont="1" applyFill="0" applyBorder="1" applyAlignment="1" applyProtection="0">
      <alignment horizontal="left" vertical="top"/>
    </xf>
    <xf numFmtId="0" fontId="5" borderId="8" applyNumberFormat="1" applyFont="1" applyFill="0" applyBorder="1" applyAlignment="1" applyProtection="0">
      <alignment horizontal="left" vertical="top"/>
    </xf>
    <xf numFmtId="1" fontId="5" borderId="8" applyNumberFormat="1" applyFont="1" applyFill="0" applyBorder="1" applyAlignment="1" applyProtection="0">
      <alignment vertical="top" wrapText="1"/>
    </xf>
    <xf numFmtId="1" fontId="5" borderId="8" applyNumberFormat="1" applyFont="1" applyFill="0" applyBorder="1" applyAlignment="1" applyProtection="0">
      <alignment horizontal="left" vertical="top"/>
    </xf>
    <xf numFmtId="0" fontId="4" fillId="7" borderId="25" applyNumberFormat="1" applyFont="1" applyFill="1" applyBorder="1" applyAlignment="1" applyProtection="0">
      <alignment vertical="top" wrapText="1"/>
    </xf>
    <xf numFmtId="0" fontId="5" fillId="7" borderId="20" applyNumberFormat="1" applyFont="1" applyFill="1" applyBorder="1" applyAlignment="1" applyProtection="0">
      <alignment horizontal="center" vertical="top" wrapText="1"/>
    </xf>
    <xf numFmtId="0" fontId="5" fillId="7" borderId="26" applyNumberFormat="1" applyFont="1" applyFill="1" applyBorder="1" applyAlignment="1" applyProtection="0">
      <alignment horizontal="center" vertical="top" wrapText="1"/>
    </xf>
    <xf numFmtId="1" fontId="5" borderId="15" applyNumberFormat="1" applyFont="1" applyFill="0" applyBorder="1" applyAlignment="1" applyProtection="0">
      <alignment vertical="top" wrapText="1"/>
    </xf>
    <xf numFmtId="0" fontId="4" fillId="7" borderId="13" applyNumberFormat="1" applyFont="1" applyFill="1" applyBorder="1" applyAlignment="1" applyProtection="0">
      <alignment vertical="top" wrapText="1"/>
    </xf>
    <xf numFmtId="1" fontId="5" fillId="7" borderId="1" applyNumberFormat="1" applyFont="1" applyFill="1" applyBorder="1" applyAlignment="1" applyProtection="0">
      <alignment horizontal="center" vertical="top" wrapText="1"/>
    </xf>
    <xf numFmtId="1" fontId="5" fillId="7" borderId="21" applyNumberFormat="1" applyFont="1" applyFill="1" applyBorder="1" applyAlignment="1" applyProtection="0">
      <alignment horizontal="center" vertical="top" wrapText="1"/>
    </xf>
    <xf numFmtId="2" fontId="5" fillId="7" borderId="1" applyNumberFormat="1" applyFont="1" applyFill="1" applyBorder="1" applyAlignment="1" applyProtection="0">
      <alignment horizontal="center" vertical="top" wrapText="1"/>
    </xf>
    <xf numFmtId="2" fontId="5" fillId="7" borderId="21" applyNumberFormat="1" applyFont="1" applyFill="1" applyBorder="1" applyAlignment="1" applyProtection="0">
      <alignment horizontal="center" vertical="top" wrapText="1"/>
    </xf>
    <xf numFmtId="0" fontId="4" fillId="7" borderId="27" applyNumberFormat="1" applyFont="1" applyFill="1" applyBorder="1" applyAlignment="1" applyProtection="0">
      <alignment vertical="top" wrapText="1"/>
    </xf>
    <xf numFmtId="1" fontId="5" fillId="7" borderId="8" applyNumberFormat="1" applyFont="1" applyFill="1" applyBorder="1" applyAlignment="1" applyProtection="0">
      <alignment horizontal="center" vertical="top" wrapText="1"/>
    </xf>
    <xf numFmtId="1" fontId="5" fillId="7" borderId="28" applyNumberFormat="1" applyFont="1" applyFill="1" applyBorder="1" applyAlignment="1" applyProtection="0">
      <alignment horizontal="center" vertical="top" wrapText="1"/>
    </xf>
    <xf numFmtId="0" fontId="4" fillId="7" borderId="10" applyNumberFormat="1" applyFont="1" applyFill="1" applyBorder="1" applyAlignment="1" applyProtection="0">
      <alignment vertical="top" wrapText="1"/>
    </xf>
    <xf numFmtId="1" fontId="5" fillId="7" borderId="25" applyNumberFormat="1" applyFont="1" applyFill="1" applyBorder="1" applyAlignment="1" applyProtection="0">
      <alignment horizontal="center" vertical="top" wrapText="1"/>
    </xf>
    <xf numFmtId="0" fontId="5" fillId="7" borderId="20" applyNumberFormat="1" applyFont="1" applyFill="1" applyBorder="1" applyAlignment="1" applyProtection="0">
      <alignment horizontal="right" vertical="top"/>
    </xf>
    <xf numFmtId="1" fontId="5" fillId="7" borderId="20" applyNumberFormat="1" applyFont="1" applyFill="1" applyBorder="1" applyAlignment="1" applyProtection="0">
      <alignment horizontal="center" vertical="top" wrapText="1"/>
    </xf>
    <xf numFmtId="1" fontId="5" fillId="7" borderId="20" applyNumberFormat="1" applyFont="1" applyFill="1" applyBorder="1" applyAlignment="1" applyProtection="0">
      <alignment vertical="top" wrapText="1"/>
    </xf>
    <xf numFmtId="1" fontId="4" fillId="7" borderId="20" applyNumberFormat="1" applyFont="1" applyFill="1" applyBorder="1" applyAlignment="1" applyProtection="0">
      <alignment vertical="top" wrapText="1"/>
    </xf>
    <xf numFmtId="1" fontId="5" borderId="29" applyNumberFormat="1" applyFont="1" applyFill="0" applyBorder="1" applyAlignment="1" applyProtection="0">
      <alignment vertical="top" wrapText="1"/>
    </xf>
    <xf numFmtId="1" fontId="5" borderId="30" applyNumberFormat="1" applyFont="1" applyFill="0" applyBorder="1" applyAlignment="1" applyProtection="0">
      <alignment vertical="top" wrapText="1"/>
    </xf>
    <xf numFmtId="1" fontId="5" borderId="31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e0e0e0"/>
      <rgbColor rgb="ffaaaaaa"/>
      <rgbColor rgb="ffe3e3e3"/>
      <rgbColor rgb="ff515151"/>
      <rgbColor rgb="fffefb00"/>
      <rgbColor rgb="fffcf305"/>
      <rgbColor rgb="ffdbdbdb"/>
      <rgbColor rgb="ffb2fcd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29"/>
  <sheetViews>
    <sheetView workbookViewId="0" showGridLines="0" defaultGridColor="1"/>
  </sheetViews>
  <sheetFormatPr defaultColWidth="13" defaultRowHeight="15.75" customHeight="1" outlineLevelRow="0" outlineLevelCol="0"/>
  <cols>
    <col min="1" max="1" width="19.5" style="1" customWidth="1"/>
    <col min="2" max="2" width="6.25" style="1" customWidth="1"/>
    <col min="3" max="3" width="6.25" style="1" customWidth="1"/>
    <col min="4" max="4" width="6.25" style="1" customWidth="1"/>
    <col min="5" max="5" width="6.25" style="1" customWidth="1"/>
    <col min="6" max="6" width="6.25" style="1" customWidth="1"/>
    <col min="7" max="7" width="6.25" style="1" customWidth="1"/>
    <col min="8" max="8" width="6.25" style="1" customWidth="1"/>
    <col min="9" max="9" width="6.25" style="1" customWidth="1"/>
    <col min="10" max="10" width="6.25" style="1" customWidth="1"/>
    <col min="11" max="11" width="6.25" style="1" customWidth="1"/>
    <col min="12" max="12" width="6.25" style="1" customWidth="1"/>
    <col min="13" max="13" width="8.75" style="1" customWidth="1"/>
    <col min="14" max="14" width="8.75" style="1" customWidth="1"/>
    <col min="15" max="15" width="8.75" style="1" customWidth="1"/>
    <col min="16" max="16" width="8.75" style="1" customWidth="1"/>
    <col min="17" max="17" width="8.75" style="1" customWidth="1"/>
    <col min="18" max="256" width="13" style="1" customWidth="1"/>
  </cols>
  <sheetData>
    <row r="1" ht="20.25" customHeight="1">
      <c r="A1" t="s" s="2">
        <v>0</v>
      </c>
      <c r="B1" s="3"/>
      <c r="C1" t="s" s="4">
        <v>1</v>
      </c>
      <c r="D1" s="3"/>
      <c r="E1" s="3"/>
      <c r="F1" s="3"/>
      <c r="G1" s="3"/>
      <c r="H1" s="3"/>
      <c r="I1" s="3"/>
      <c r="J1" s="3"/>
      <c r="K1" s="3"/>
      <c r="L1" s="3"/>
      <c r="M1" s="5"/>
      <c r="N1" s="6"/>
      <c r="O1" s="6"/>
      <c r="P1" s="6"/>
      <c r="Q1" s="7"/>
    </row>
    <row r="2" ht="20.25" customHeight="1">
      <c r="A2" t="s" s="8">
        <v>2</v>
      </c>
      <c r="B2" s="3"/>
      <c r="C2" t="s" s="9">
        <v>3</v>
      </c>
      <c r="D2" s="3"/>
      <c r="E2" s="3"/>
      <c r="F2" s="3"/>
      <c r="G2" s="3"/>
      <c r="H2" s="3"/>
      <c r="I2" s="3"/>
      <c r="J2" s="3"/>
      <c r="K2" s="3"/>
      <c r="L2" s="3"/>
      <c r="M2" s="10"/>
      <c r="N2" s="11"/>
      <c r="O2" s="11"/>
      <c r="P2" s="11"/>
      <c r="Q2" s="12"/>
    </row>
    <row r="3" ht="21.75" customHeight="1">
      <c r="A3" t="s" s="13">
        <v>4</v>
      </c>
      <c r="B3" s="14"/>
      <c r="C3" t="s" s="15">
        <v>5</v>
      </c>
      <c r="D3" t="s" s="15">
        <v>6</v>
      </c>
      <c r="E3" s="16"/>
      <c r="F3" s="16"/>
      <c r="G3" s="16"/>
      <c r="H3" s="16"/>
      <c r="I3" s="16"/>
      <c r="J3" s="16"/>
      <c r="K3" s="16"/>
      <c r="L3" s="16"/>
      <c r="M3" s="10"/>
      <c r="N3" s="11"/>
      <c r="O3" s="11"/>
      <c r="P3" s="11"/>
      <c r="Q3" s="12"/>
    </row>
    <row r="4" ht="22.5" customHeight="1">
      <c r="A4" t="s" s="17">
        <v>7</v>
      </c>
      <c r="B4" t="s" s="18">
        <v>8</v>
      </c>
      <c r="C4" s="19">
        <v>42</v>
      </c>
      <c r="D4" s="20">
        <v>-1.2</v>
      </c>
      <c r="E4" t="s" s="21">
        <v>9</v>
      </c>
      <c r="F4" s="16"/>
      <c r="G4" s="22"/>
      <c r="H4" s="16"/>
      <c r="I4" s="16"/>
      <c r="J4" s="16"/>
      <c r="K4" s="16"/>
      <c r="L4" s="16"/>
      <c r="M4" s="10"/>
      <c r="N4" s="11"/>
      <c r="O4" s="11"/>
      <c r="P4" s="11"/>
      <c r="Q4" s="12"/>
    </row>
    <row r="5" ht="34.5" customHeight="1">
      <c r="A5" s="23"/>
      <c r="B5" t="s" s="18">
        <v>10</v>
      </c>
      <c r="C5" s="24">
        <v>54</v>
      </c>
      <c r="D5" s="25">
        <v>-1.27</v>
      </c>
      <c r="E5" t="s" s="21">
        <v>11</v>
      </c>
      <c r="F5" s="16"/>
      <c r="G5" s="16"/>
      <c r="H5" s="16"/>
      <c r="I5" s="16"/>
      <c r="J5" s="16"/>
      <c r="K5" s="16"/>
      <c r="L5" s="16"/>
      <c r="M5" s="10"/>
      <c r="N5" s="11"/>
      <c r="O5" s="11"/>
      <c r="P5" s="11"/>
      <c r="Q5" s="12"/>
    </row>
    <row r="6" ht="22.5" customHeight="1">
      <c r="A6" s="26"/>
      <c r="B6" t="s" s="18">
        <v>12</v>
      </c>
      <c r="C6" s="27">
        <v>90</v>
      </c>
      <c r="D6" s="28">
        <v>-3.8</v>
      </c>
      <c r="E6" t="s" s="21">
        <v>13</v>
      </c>
      <c r="F6" s="16"/>
      <c r="G6" s="16"/>
      <c r="H6" s="16"/>
      <c r="I6" s="16"/>
      <c r="J6" s="16"/>
      <c r="K6" s="16"/>
      <c r="L6" s="16"/>
      <c r="M6" s="10"/>
      <c r="N6" s="11"/>
      <c r="O6" s="11"/>
      <c r="P6" s="11"/>
      <c r="Q6" s="12"/>
    </row>
    <row r="7" ht="21" customHeight="1">
      <c r="A7" s="29"/>
      <c r="B7" s="30"/>
      <c r="C7" s="30"/>
      <c r="D7" s="30"/>
      <c r="E7" s="16"/>
      <c r="F7" s="16"/>
      <c r="G7" s="16"/>
      <c r="H7" s="16"/>
      <c r="I7" s="16"/>
      <c r="J7" s="16"/>
      <c r="K7" s="16"/>
      <c r="L7" s="16"/>
      <c r="M7" s="10"/>
      <c r="N7" s="11"/>
      <c r="O7" s="11"/>
      <c r="P7" s="11"/>
      <c r="Q7" s="12"/>
    </row>
    <row r="8" ht="20.25" customHeight="1">
      <c r="A8" t="s" s="31">
        <v>14</v>
      </c>
      <c r="B8" s="16"/>
      <c r="C8" s="16"/>
      <c r="D8" t="s" s="32">
        <v>15</v>
      </c>
      <c r="E8" s="16"/>
      <c r="F8" s="33"/>
      <c r="G8" t="s" s="32">
        <v>16</v>
      </c>
      <c r="H8" s="16"/>
      <c r="I8" s="16"/>
      <c r="J8" s="16"/>
      <c r="K8" s="16"/>
      <c r="L8" s="16"/>
      <c r="M8" s="10"/>
      <c r="N8" s="11"/>
      <c r="O8" s="11"/>
      <c r="P8" s="11"/>
      <c r="Q8" s="12"/>
    </row>
    <row r="9" ht="33" customHeight="1">
      <c r="A9" s="34"/>
      <c r="B9" t="s" s="35">
        <v>17</v>
      </c>
      <c r="C9" t="s" s="35">
        <v>18</v>
      </c>
      <c r="D9" t="s" s="15">
        <v>19</v>
      </c>
      <c r="E9" s="14"/>
      <c r="F9" s="16"/>
      <c r="G9" s="16"/>
      <c r="H9" s="16"/>
      <c r="I9" s="16"/>
      <c r="J9" s="16"/>
      <c r="K9" s="16"/>
      <c r="L9" s="16"/>
      <c r="M9" s="10"/>
      <c r="N9" s="11"/>
      <c r="O9" s="11"/>
      <c r="P9" s="11"/>
      <c r="Q9" s="12"/>
    </row>
    <row r="10" ht="22.5" customHeight="1">
      <c r="A10" t="s" s="36">
        <v>20</v>
      </c>
      <c r="B10" s="37">
        <f>(C6-C5)*(D4-D5)+(C5-C4)*(D6-D5)</f>
        <v>-27.84</v>
      </c>
      <c r="C10" s="38">
        <f>C4*C4*(C6-C5)+C6*C6*(C5-C4)+C5*C5*(C4-C6)</f>
        <v>20736</v>
      </c>
      <c r="D10" s="39">
        <f>B10/C10</f>
        <v>-0.001342592592592592</v>
      </c>
      <c r="E10" t="s" s="40">
        <v>21</v>
      </c>
      <c r="F10" s="41"/>
      <c r="G10" s="16"/>
      <c r="H10" s="16"/>
      <c r="I10" s="16"/>
      <c r="J10" s="16"/>
      <c r="K10" s="16"/>
      <c r="L10" s="16"/>
      <c r="M10" s="10"/>
      <c r="N10" s="11"/>
      <c r="O10" s="11"/>
      <c r="P10" s="11"/>
      <c r="Q10" s="12"/>
    </row>
    <row r="11" ht="22.5" customHeight="1">
      <c r="A11" t="s" s="42">
        <v>22</v>
      </c>
      <c r="B11" s="43">
        <f>D6-D5-D10*(C6*C6-C5*C5)</f>
        <v>4.43</v>
      </c>
      <c r="C11" s="38">
        <f>C6-C5</f>
        <v>36</v>
      </c>
      <c r="D11" s="39">
        <f>B11/C11</f>
        <v>0.1230555555555555</v>
      </c>
      <c r="E11" t="s" s="40">
        <v>23</v>
      </c>
      <c r="F11" s="41"/>
      <c r="G11" s="16"/>
      <c r="H11" s="16"/>
      <c r="I11" s="16"/>
      <c r="J11" s="16"/>
      <c r="K11" s="16"/>
      <c r="L11" s="16"/>
      <c r="M11" s="10"/>
      <c r="N11" s="11"/>
      <c r="O11" s="11"/>
      <c r="P11" s="11"/>
      <c r="Q11" s="12"/>
    </row>
    <row r="12" ht="22.5" customHeight="1">
      <c r="A12" t="s" s="44">
        <v>24</v>
      </c>
      <c r="B12" s="45">
        <f>D5-D10*C5*C5-D11*C5</f>
        <v>-4</v>
      </c>
      <c r="C12" s="46"/>
      <c r="D12" s="47"/>
      <c r="E12" s="30"/>
      <c r="F12" s="16"/>
      <c r="G12" s="16"/>
      <c r="H12" s="16"/>
      <c r="I12" s="16"/>
      <c r="J12" s="16"/>
      <c r="K12" s="16"/>
      <c r="L12" s="16"/>
      <c r="M12" s="10"/>
      <c r="N12" s="11"/>
      <c r="O12" s="11"/>
      <c r="P12" s="11"/>
      <c r="Q12" s="12"/>
    </row>
    <row r="13" ht="22.5" customHeight="1">
      <c r="A13" s="48"/>
      <c r="B13" s="49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0"/>
      <c r="N13" s="11"/>
      <c r="O13" s="11"/>
      <c r="P13" s="11"/>
      <c r="Q13" s="12"/>
    </row>
    <row r="14" ht="34.5" customHeight="1">
      <c r="A14" t="s" s="44">
        <v>25</v>
      </c>
      <c r="B14" s="50">
        <v>95</v>
      </c>
      <c r="C14" t="s" s="51">
        <v>26</v>
      </c>
      <c r="D14" s="16"/>
      <c r="E14" s="16"/>
      <c r="F14" s="16"/>
      <c r="G14" s="16"/>
      <c r="H14" s="16"/>
      <c r="I14" s="16"/>
      <c r="J14" s="16"/>
      <c r="K14" s="16"/>
      <c r="L14" s="16"/>
      <c r="M14" s="10"/>
      <c r="N14" s="11"/>
      <c r="O14" s="11"/>
      <c r="P14" s="11"/>
      <c r="Q14" s="12"/>
    </row>
    <row r="15" ht="21" customHeight="1">
      <c r="A15" s="29"/>
      <c r="B15" s="30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0"/>
      <c r="N15" s="11"/>
      <c r="O15" s="11"/>
      <c r="P15" s="11"/>
      <c r="Q15" s="12"/>
    </row>
    <row r="16" ht="21" customHeight="1">
      <c r="A16" t="s" s="52">
        <v>27</v>
      </c>
      <c r="B16" s="14"/>
      <c r="C16" s="16"/>
      <c r="D16" t="s" s="32">
        <v>28</v>
      </c>
      <c r="E16" s="53"/>
      <c r="F16" s="16"/>
      <c r="G16" s="16"/>
      <c r="H16" s="16"/>
      <c r="I16" s="16"/>
      <c r="J16" s="16"/>
      <c r="K16" s="16"/>
      <c r="L16" s="16"/>
      <c r="M16" s="10"/>
      <c r="N16" s="11"/>
      <c r="O16" s="11"/>
      <c r="P16" s="11"/>
      <c r="Q16" s="12"/>
    </row>
    <row r="17" ht="34.5" customHeight="1">
      <c r="A17" t="s" s="44">
        <v>29</v>
      </c>
      <c r="B17" s="50">
        <v>1</v>
      </c>
      <c r="C17" s="54"/>
      <c r="D17" s="33"/>
      <c r="E17" s="53">
        <f>SQRT(B17)</f>
        <v>1</v>
      </c>
      <c r="F17" s="16"/>
      <c r="G17" s="16"/>
      <c r="H17" s="16"/>
      <c r="I17" s="16"/>
      <c r="J17" s="16"/>
      <c r="K17" s="16"/>
      <c r="L17" s="16"/>
      <c r="M17" s="10"/>
      <c r="N17" s="11"/>
      <c r="O17" s="11"/>
      <c r="P17" s="11"/>
      <c r="Q17" s="12"/>
    </row>
    <row r="18" ht="21" customHeight="1">
      <c r="A18" t="s" s="55">
        <v>30</v>
      </c>
      <c r="B18" s="30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0"/>
      <c r="N18" s="11"/>
      <c r="O18" s="11"/>
      <c r="P18" s="11"/>
      <c r="Q18" s="12"/>
    </row>
    <row r="19" ht="20.25" customHeight="1">
      <c r="A19" t="s" s="36">
        <v>31</v>
      </c>
      <c r="B19" s="56">
        <f>D10/E17*100/$B$14</f>
        <v>-0.001413255360623781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0"/>
      <c r="N19" s="11"/>
      <c r="O19" s="11"/>
      <c r="P19" s="11"/>
      <c r="Q19" s="12"/>
    </row>
    <row r="20" ht="20.25" customHeight="1">
      <c r="A20" t="s" s="57">
        <v>32</v>
      </c>
      <c r="B20" s="56">
        <f>D11*100/$B$14</f>
        <v>0.12953216374269</v>
      </c>
      <c r="C20" s="16"/>
      <c r="D20" t="s" s="32">
        <v>33</v>
      </c>
      <c r="E20" s="16"/>
      <c r="F20" s="37"/>
      <c r="G20" s="16"/>
      <c r="H20" s="16"/>
      <c r="I20" s="16"/>
      <c r="J20" s="16"/>
      <c r="K20" s="16"/>
      <c r="L20" s="16"/>
      <c r="M20" s="10"/>
      <c r="N20" s="11"/>
      <c r="O20" s="11"/>
      <c r="P20" s="11"/>
      <c r="Q20" s="12"/>
    </row>
    <row r="21" ht="20.25" customHeight="1">
      <c r="A21" t="s" s="57">
        <v>34</v>
      </c>
      <c r="B21" s="56">
        <f>E17*B12*100/$B$14</f>
        <v>-4.210526315789473</v>
      </c>
      <c r="C21" s="16"/>
      <c r="D21" t="s" s="32">
        <v>35</v>
      </c>
      <c r="E21" s="16"/>
      <c r="F21" s="16"/>
      <c r="G21" s="16"/>
      <c r="H21" s="16"/>
      <c r="I21" s="16"/>
      <c r="J21" s="16"/>
      <c r="K21" s="16"/>
      <c r="L21" s="16"/>
      <c r="M21" s="10"/>
      <c r="N21" s="11"/>
      <c r="O21" s="11"/>
      <c r="P21" s="11"/>
      <c r="Q21" s="12"/>
    </row>
    <row r="22" ht="21" customHeight="1">
      <c r="A22" s="58"/>
      <c r="B22" s="16"/>
      <c r="C22" s="16"/>
      <c r="D22" t="s" s="32">
        <v>36</v>
      </c>
      <c r="E22" s="16"/>
      <c r="F22" s="33"/>
      <c r="G22" s="16"/>
      <c r="H22" s="16"/>
      <c r="I22" s="16"/>
      <c r="J22" s="16"/>
      <c r="K22" s="16"/>
      <c r="L22" s="16"/>
      <c r="M22" s="10"/>
      <c r="N22" s="11"/>
      <c r="O22" s="11"/>
      <c r="P22" s="11"/>
      <c r="Q22" s="12"/>
    </row>
    <row r="23" ht="21" customHeight="1">
      <c r="A23" t="s" s="59">
        <v>37</v>
      </c>
      <c r="B23" s="16"/>
      <c r="C23" s="60"/>
      <c r="D23" s="33"/>
      <c r="E23" s="16"/>
      <c r="F23" s="60"/>
      <c r="G23" s="16"/>
      <c r="H23" s="16"/>
      <c r="I23" s="16"/>
      <c r="J23" s="16"/>
      <c r="K23" s="16"/>
      <c r="L23" s="16"/>
      <c r="M23" s="10"/>
      <c r="N23" s="11"/>
      <c r="O23" s="11"/>
      <c r="P23" s="11"/>
      <c r="Q23" s="12"/>
    </row>
    <row r="24" ht="21" customHeight="1">
      <c r="A24" t="s" s="52">
        <v>38</v>
      </c>
      <c r="B24" s="14"/>
      <c r="C24" t="s" s="61">
        <v>39</v>
      </c>
      <c r="D24" s="62"/>
      <c r="E24" s="14"/>
      <c r="F24" s="62"/>
      <c r="G24" s="14"/>
      <c r="H24" t="s" s="61">
        <v>40</v>
      </c>
      <c r="I24" s="63"/>
      <c r="J24" s="14"/>
      <c r="K24" s="14"/>
      <c r="L24" s="14"/>
      <c r="M24" s="10"/>
      <c r="N24" s="11"/>
      <c r="O24" s="11"/>
      <c r="P24" s="11"/>
      <c r="Q24" s="12"/>
    </row>
    <row r="25" ht="21" customHeight="1">
      <c r="A25" t="s" s="64">
        <v>41</v>
      </c>
      <c r="B25" s="65">
        <v>0</v>
      </c>
      <c r="C25" s="65">
        <v>0.5</v>
      </c>
      <c r="D25" s="65">
        <v>1</v>
      </c>
      <c r="E25" s="65">
        <v>1.5</v>
      </c>
      <c r="F25" s="65">
        <v>2</v>
      </c>
      <c r="G25" s="65">
        <v>2.5</v>
      </c>
      <c r="H25" s="65">
        <v>3</v>
      </c>
      <c r="I25" s="65">
        <v>3.5</v>
      </c>
      <c r="J25" s="65">
        <v>4</v>
      </c>
      <c r="K25" s="65">
        <v>4.5</v>
      </c>
      <c r="L25" s="66">
        <v>5</v>
      </c>
      <c r="M25" s="67"/>
      <c r="N25" s="11"/>
      <c r="O25" s="11"/>
      <c r="P25" s="11"/>
      <c r="Q25" s="12"/>
    </row>
    <row r="26" ht="20.25" customHeight="1">
      <c r="A26" t="s" s="68">
        <v>42</v>
      </c>
      <c r="B26" s="69">
        <f>SQRT((($B$21-B25)/$B$19))</f>
        <v>54.58305913768105</v>
      </c>
      <c r="C26" s="69">
        <f>SQRT((($B$21-C25)/$B$19))</f>
        <v>57.73303602163897</v>
      </c>
      <c r="D26" s="69">
        <f>SQRT((($B$21-D25)/$B$19))</f>
        <v>60.71982008968849</v>
      </c>
      <c r="E26" s="69">
        <f>SQRT((($B$21-E25)/$B$19))</f>
        <v>63.56641924139203</v>
      </c>
      <c r="F26" s="69">
        <f>SQRT((($B$21-F25)/$B$19))</f>
        <v>66.29089499034306</v>
      </c>
      <c r="G26" s="69">
        <f>SQRT((($B$21-G25)/$B$19))</f>
        <v>68.90773441398989</v>
      </c>
      <c r="H26" s="69">
        <f>SQRT((($B$21-H25)/$B$19))</f>
        <v>71.42876847263462</v>
      </c>
      <c r="I26" s="69">
        <f>SQRT((($B$21-I25)/$B$19))</f>
        <v>73.86380757154019</v>
      </c>
      <c r="J26" s="69">
        <f>SQRT((($B$21-J25)/$B$19))</f>
        <v>76.22109401218138</v>
      </c>
      <c r="K26" s="69">
        <f>SQRT((($B$21-K25)/$B$19))</f>
        <v>78.5076319593329</v>
      </c>
      <c r="L26" s="70">
        <f>SQRT((($B$21-L25)/$B$19))</f>
        <v>80.7294331660414</v>
      </c>
      <c r="M26" s="67"/>
      <c r="N26" s="11"/>
      <c r="O26" s="11"/>
      <c r="P26" s="11"/>
      <c r="Q26" s="12"/>
    </row>
    <row r="27" ht="32.25" customHeight="1">
      <c r="A27" t="s" s="68">
        <v>43</v>
      </c>
      <c r="B27" s="71">
        <f>($B$19*B26*B26+$B$20*B26+$B$21)</f>
        <v>-1.350790877779913</v>
      </c>
      <c r="C27" s="71">
        <f>($B$19*C26*C26+$B$20*C26+$B$21)</f>
        <v>-1.442767556261387</v>
      </c>
      <c r="D27" s="71">
        <f>($B$19*D26*D26+$B$20*D26+$B$21)</f>
        <v>-1.555882953294737</v>
      </c>
      <c r="E27" s="71">
        <f>($B$19*E26*E26+$B$20*E26+$B$21)</f>
        <v>-1.687156805866474</v>
      </c>
      <c r="F27" s="71">
        <f>($B$19*F26*F26+$B$20*F26+$B$21)</f>
        <v>-1.83424956704036</v>
      </c>
      <c r="G27" s="71">
        <f>($B$19*G26*G26+$B$20*G26+$B$21)</f>
        <v>-1.995284694328213</v>
      </c>
      <c r="H27" s="71">
        <f>($B$19*H26*H26+$B$20*H26+$B$21)</f>
        <v>-2.168729697842943</v>
      </c>
      <c r="I27" s="71">
        <f>($B$19*I26*I26+$B$20*I26+$B$21)</f>
        <v>-2.353313814563657</v>
      </c>
      <c r="J27" s="71">
        <f>($B$19*J26*J26+$B$20*J26+$B$21)</f>
        <v>-2.547969401346095</v>
      </c>
      <c r="K27" s="71">
        <f>($B$19*K26*K26+$B$20*K26+$B$21)</f>
        <v>-2.751789193571791</v>
      </c>
      <c r="L27" s="72">
        <f>($B$19*L26*L26+$B$20*L26+$B$21)</f>
        <v>-2.96399447586072</v>
      </c>
      <c r="M27" s="67"/>
      <c r="N27" s="11"/>
      <c r="O27" s="11"/>
      <c r="P27" s="11"/>
      <c r="Q27" s="12"/>
    </row>
    <row r="28" ht="21" customHeight="1">
      <c r="A28" t="s" s="73">
        <v>44</v>
      </c>
      <c r="B28" s="74">
        <f>1.852*B25*B26/(B25-B27)</f>
        <v>0</v>
      </c>
      <c r="C28" s="74">
        <f>1.852*C25*C26/(C25-C27)</f>
        <v>27.51785265496007</v>
      </c>
      <c r="D28" s="74">
        <f>1.852*D25*D26/(D25-D27)</f>
        <v>43.99775297266335</v>
      </c>
      <c r="E28" s="74">
        <f>1.852*E25*E26/(E25-E27)</f>
        <v>55.40596946079005</v>
      </c>
      <c r="F28" s="74">
        <f>1.852*F25*F26/(F25-F27)</f>
        <v>64.03899139871666</v>
      </c>
      <c r="G28" s="74">
        <f>1.852*G25*G26/(G25-G27)</f>
        <v>70.9727708101148</v>
      </c>
      <c r="H28" s="74">
        <f>1.852*H25*H26/(H25-H27)</f>
        <v>76.78061358085296</v>
      </c>
      <c r="I28" s="74">
        <f>1.852*I25*I26/(I25-I27)</f>
        <v>81.79728882593923</v>
      </c>
      <c r="J28" s="74">
        <f>1.852*J25*J26/(J25-J27)</f>
        <v>86.23220877088444</v>
      </c>
      <c r="K28" s="74">
        <f>1.852*K25*K26/(K25-K27)</f>
        <v>90.22361065446532</v>
      </c>
      <c r="L28" s="75">
        <f>1.852*L25*L26/(L25-L27)</f>
        <v>93.86678423540096</v>
      </c>
      <c r="M28" s="67"/>
      <c r="N28" s="11"/>
      <c r="O28" s="11"/>
      <c r="P28" s="11"/>
      <c r="Q28" s="12"/>
    </row>
    <row r="29" ht="22.5" customHeight="1">
      <c r="A29" t="s" s="76">
        <f>A4</f>
        <v>45</v>
      </c>
      <c r="B29" s="77"/>
      <c r="C29" t="s" s="78">
        <v>46</v>
      </c>
      <c r="D29" s="65">
        <f>B14</f>
        <v>95</v>
      </c>
      <c r="E29" s="79"/>
      <c r="F29" s="80"/>
      <c r="G29" t="s" s="78">
        <v>47</v>
      </c>
      <c r="H29" s="65">
        <f>B17</f>
        <v>1</v>
      </c>
      <c r="I29" s="81"/>
      <c r="J29" s="79"/>
      <c r="K29" s="79"/>
      <c r="L29" s="79"/>
      <c r="M29" s="82"/>
      <c r="N29" s="83"/>
      <c r="O29" s="83"/>
      <c r="P29" s="83"/>
      <c r="Q29" s="84"/>
    </row>
  </sheetData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